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justice\Desktop\"/>
    </mc:Choice>
  </mc:AlternateContent>
  <xr:revisionPtr revIDLastSave="0" documentId="13_ncr:1_{DC1D7852-FB40-4E1B-B6F2-D7E221B3BF4E}" xr6:coauthVersionLast="44" xr6:coauthVersionMax="44" xr10:uidLastSave="{00000000-0000-0000-0000-000000000000}"/>
  <bookViews>
    <workbookView xWindow="-120" yWindow="-120" windowWidth="30960" windowHeight="16920" xr2:uid="{00000000-000D-0000-FFFF-FFFF00000000}"/>
  </bookViews>
  <sheets>
    <sheet name="Calc - Village Custom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F18" i="1"/>
  <c r="F13" i="1"/>
  <c r="F8" i="1"/>
  <c r="G23" i="1"/>
  <c r="G18" i="1"/>
  <c r="H23" i="1"/>
  <c r="H18" i="1"/>
  <c r="H13" i="1"/>
  <c r="G13" i="1"/>
  <c r="G8" i="1"/>
  <c r="H8" i="1"/>
  <c r="I23" i="1" l="1"/>
  <c r="I18" i="1"/>
  <c r="I13" i="1"/>
  <c r="I8" i="1"/>
  <c r="O15" i="1" l="1"/>
  <c r="O20" i="1"/>
  <c r="O10" i="1"/>
</calcChain>
</file>

<file path=xl/sharedStrings.xml><?xml version="1.0" encoding="utf-8"?>
<sst xmlns="http://schemas.openxmlformats.org/spreadsheetml/2006/main" count="40" uniqueCount="29">
  <si>
    <t>Current</t>
  </si>
  <si>
    <t>Current Rates</t>
  </si>
  <si>
    <t>Water</t>
  </si>
  <si>
    <t>Sewer</t>
  </si>
  <si>
    <t>Refuse</t>
  </si>
  <si>
    <t>Surcharge</t>
  </si>
  <si>
    <t>After 3500</t>
  </si>
  <si>
    <t>After 0</t>
  </si>
  <si>
    <t>New Rates</t>
  </si>
  <si>
    <t>ASAP</t>
  </si>
  <si>
    <t>Total Bill</t>
  </si>
  <si>
    <t>Present</t>
  </si>
  <si>
    <t>Gallons Used</t>
  </si>
  <si>
    <t>ASAP Total Increase to your bill:</t>
  </si>
  <si>
    <t>2021 Total Increase to your bill:</t>
  </si>
  <si>
    <t>2022 Total Increase to your bill:</t>
  </si>
  <si>
    <t>Stage 1</t>
  </si>
  <si>
    <t>Stage 2</t>
  </si>
  <si>
    <t>Stage 3</t>
  </si>
  <si>
    <t>Enter your normal monthly gallons used in the yellow box to calculate how the new rates will effect your water bills in the future.</t>
  </si>
  <si>
    <t>Did you know?</t>
  </si>
  <si>
    <t>Rural Development Loan</t>
  </si>
  <si>
    <t>Rural Development Grant</t>
  </si>
  <si>
    <t>Ohio EPA Principal Forgiveness</t>
  </si>
  <si>
    <t>OSDA-CDBG/RPIG Grant</t>
  </si>
  <si>
    <t>West Alexandria Cash</t>
  </si>
  <si>
    <t>Increase Timeline</t>
  </si>
  <si>
    <t>Our new Waste Water Treatment plant will be up and running by June of 2020! It came at a total cost of $8,348,000. The life expectancy of this plant is 40+ years!</t>
  </si>
  <si>
    <t>Let's break that down: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</si>
</sst>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2" fillId="2" borderId="0" xfId="0" applyFont="1" applyFill="1"/>
    <xf numFmtId="44" fontId="0" fillId="2" borderId="0" xfId="0" applyNumberForma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8" fillId="2" borderId="0" xfId="0" applyFont="1" applyFill="1"/>
    <xf numFmtId="44" fontId="9" fillId="2" borderId="1" xfId="0" applyNumberFormat="1" applyFont="1" applyFill="1" applyBorder="1"/>
    <xf numFmtId="0" fontId="9" fillId="2" borderId="0" xfId="0" applyFont="1" applyFill="1"/>
    <xf numFmtId="0" fontId="0" fillId="2" borderId="0" xfId="0" applyFill="1" applyAlignment="1">
      <alignment vertical="center"/>
    </xf>
    <xf numFmtId="165" fontId="0" fillId="2" borderId="0" xfId="2" applyNumberFormat="1" applyFont="1" applyFill="1" applyAlignment="1">
      <alignment vertical="center"/>
    </xf>
    <xf numFmtId="164" fontId="7" fillId="4" borderId="2" xfId="1" applyNumberFormat="1" applyFont="1" applyFill="1" applyBorder="1"/>
    <xf numFmtId="0" fontId="2" fillId="2" borderId="0" xfId="0" applyFont="1" applyFill="1" applyAlignment="1">
      <alignment vertical="top"/>
    </xf>
    <xf numFmtId="0" fontId="13" fillId="2" borderId="0" xfId="3" applyFill="1"/>
    <xf numFmtId="0" fontId="14" fillId="2" borderId="0" xfId="0" applyFont="1" applyFill="1"/>
    <xf numFmtId="0" fontId="15" fillId="2" borderId="0" xfId="0" applyFont="1" applyFill="1"/>
    <xf numFmtId="0" fontId="0" fillId="2" borderId="0" xfId="0" applyFill="1" applyProtection="1"/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14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right"/>
    </xf>
    <xf numFmtId="0" fontId="4" fillId="3" borderId="4" xfId="0" applyFont="1" applyFill="1" applyBorder="1" applyProtection="1"/>
    <xf numFmtId="0" fontId="4" fillId="3" borderId="4" xfId="0" applyFont="1" applyFill="1" applyBorder="1" applyAlignment="1" applyProtection="1">
      <alignment horizontal="right"/>
    </xf>
    <xf numFmtId="44" fontId="4" fillId="3" borderId="4" xfId="2" applyFont="1" applyFill="1" applyBorder="1" applyProtection="1"/>
    <xf numFmtId="0" fontId="6" fillId="3" borderId="4" xfId="0" applyFont="1" applyFill="1" applyBorder="1" applyProtection="1"/>
    <xf numFmtId="0" fontId="4" fillId="3" borderId="6" xfId="0" applyFont="1" applyFill="1" applyBorder="1" applyProtection="1"/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horizontal="right"/>
    </xf>
    <xf numFmtId="44" fontId="4" fillId="3" borderId="0" xfId="2" applyFont="1" applyFill="1" applyBorder="1" applyProtection="1"/>
    <xf numFmtId="0" fontId="6" fillId="3" borderId="0" xfId="0" applyFont="1" applyFill="1" applyBorder="1" applyProtection="1"/>
    <xf numFmtId="0" fontId="5" fillId="3" borderId="0" xfId="0" applyFont="1" applyFill="1" applyBorder="1" applyProtection="1"/>
    <xf numFmtId="44" fontId="4" fillId="3" borderId="1" xfId="2" applyFont="1" applyFill="1" applyBorder="1" applyProtection="1"/>
    <xf numFmtId="44" fontId="4" fillId="3" borderId="1" xfId="0" applyNumberFormat="1" applyFont="1" applyFill="1" applyBorder="1" applyProtection="1"/>
    <xf numFmtId="44" fontId="6" fillId="3" borderId="1" xfId="0" applyNumberFormat="1" applyFont="1" applyFill="1" applyBorder="1" applyProtection="1"/>
    <xf numFmtId="0" fontId="4" fillId="3" borderId="8" xfId="0" applyFont="1" applyFill="1" applyBorder="1" applyProtection="1"/>
    <xf numFmtId="0" fontId="4" fillId="3" borderId="9" xfId="0" applyFont="1" applyFill="1" applyBorder="1" applyProtection="1"/>
    <xf numFmtId="44" fontId="4" fillId="3" borderId="9" xfId="0" applyNumberFormat="1" applyFont="1" applyFill="1" applyBorder="1" applyProtection="1"/>
    <xf numFmtId="0" fontId="6" fillId="3" borderId="9" xfId="0" applyFont="1" applyFill="1" applyBorder="1" applyProtection="1"/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0" fontId="4" fillId="2" borderId="4" xfId="0" applyFont="1" applyFill="1" applyBorder="1" applyAlignment="1" applyProtection="1">
      <alignment horizontal="right"/>
    </xf>
    <xf numFmtId="44" fontId="4" fillId="2" borderId="4" xfId="2" applyFont="1" applyFill="1" applyBorder="1" applyProtection="1"/>
    <xf numFmtId="0" fontId="6" fillId="2" borderId="4" xfId="0" applyFont="1" applyFill="1" applyBorder="1" applyProtection="1"/>
    <xf numFmtId="0" fontId="4" fillId="2" borderId="6" xfId="0" applyFont="1" applyFill="1" applyBorder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44" fontId="4" fillId="2" borderId="0" xfId="0" applyNumberFormat="1" applyFont="1" applyFill="1" applyBorder="1" applyProtection="1"/>
    <xf numFmtId="44" fontId="4" fillId="2" borderId="0" xfId="2" applyFont="1" applyFill="1" applyBorder="1" applyProtection="1"/>
    <xf numFmtId="0" fontId="6" fillId="2" borderId="0" xfId="0" applyFont="1" applyFill="1" applyBorder="1" applyProtection="1"/>
    <xf numFmtId="0" fontId="5" fillId="2" borderId="0" xfId="0" applyFont="1" applyFill="1" applyBorder="1" applyProtection="1"/>
    <xf numFmtId="44" fontId="4" fillId="2" borderId="1" xfId="2" applyFont="1" applyFill="1" applyBorder="1" applyProtection="1"/>
    <xf numFmtId="44" fontId="6" fillId="2" borderId="1" xfId="2" applyFont="1" applyFill="1" applyBorder="1" applyProtection="1"/>
    <xf numFmtId="0" fontId="4" fillId="2" borderId="8" xfId="0" applyFont="1" applyFill="1" applyBorder="1" applyProtection="1"/>
    <xf numFmtId="0" fontId="4" fillId="2" borderId="9" xfId="0" applyFont="1" applyFill="1" applyBorder="1" applyProtection="1"/>
    <xf numFmtId="0" fontId="6" fillId="2" borderId="9" xfId="0" applyFont="1" applyFill="1" applyBorder="1" applyProtection="1"/>
    <xf numFmtId="16" fontId="3" fillId="2" borderId="0" xfId="0" applyNumberFormat="1" applyFont="1" applyFill="1" applyAlignment="1" applyProtection="1">
      <alignment horizontal="center"/>
    </xf>
    <xf numFmtId="44" fontId="6" fillId="2" borderId="1" xfId="0" applyNumberFormat="1" applyFont="1" applyFill="1" applyBorder="1" applyProtection="1"/>
    <xf numFmtId="0" fontId="0" fillId="2" borderId="6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3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textRotation="180"/>
    </xf>
    <xf numFmtId="0" fontId="10" fillId="2" borderId="7" xfId="0" applyFont="1" applyFill="1" applyBorder="1" applyAlignment="1" applyProtection="1">
      <alignment horizontal="center" vertical="center" textRotation="180"/>
    </xf>
    <xf numFmtId="0" fontId="10" fillId="2" borderId="10" xfId="0" applyFont="1" applyFill="1" applyBorder="1" applyAlignment="1" applyProtection="1">
      <alignment horizontal="center" vertical="center" textRotation="180"/>
    </xf>
    <xf numFmtId="0" fontId="10" fillId="3" borderId="5" xfId="0" applyFont="1" applyFill="1" applyBorder="1" applyAlignment="1" applyProtection="1">
      <alignment horizontal="center" vertical="center" textRotation="180"/>
    </xf>
    <xf numFmtId="0" fontId="10" fillId="3" borderId="7" xfId="0" applyFont="1" applyFill="1" applyBorder="1" applyAlignment="1" applyProtection="1">
      <alignment horizontal="center" vertical="center" textRotation="180"/>
    </xf>
    <xf numFmtId="0" fontId="10" fillId="3" borderId="10" xfId="0" applyFont="1" applyFill="1" applyBorder="1" applyAlignment="1" applyProtection="1">
      <alignment horizontal="center" vertical="center" textRotation="180"/>
    </xf>
    <xf numFmtId="0" fontId="11" fillId="2" borderId="0" xfId="0" applyFont="1" applyFill="1" applyAlignment="1">
      <alignment horizontal="left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129540</xdr:colOff>
      <xdr:row>3</xdr:row>
      <xdr:rowOff>121920</xdr:rowOff>
    </xdr:from>
    <xdr:to>
      <xdr:col>11</xdr:col>
      <xdr:colOff>614172</xdr:colOff>
      <xdr:row>7</xdr:row>
      <xdr:rowOff>208788</xdr:rowOff>
    </xdr:to>
    <xdr:sp macro="" textlink="">
      <xdr:nvSpPr>
        <xdr:cNvPr id="2" name="Arrow: Up 1">
          <a:extLst>
            <a:ext uri="{FF2B5EF4-FFF2-40B4-BE49-F238E27FC236}">
              <a16:creationId xmlns:a16="http://schemas.microsoft.com/office/drawing/2014/main" id="{02389C79-58F1-40D8-A1AC-5B713EF39554}"/>
            </a:ext>
          </a:extLst>
        </xdr:cNvPr>
        <xdr:cNvSpPr/>
      </xdr:nvSpPr>
      <xdr:spPr>
        <a:xfrm>
          <a:off x="6987540" y="586740"/>
          <a:ext cx="484632" cy="97840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20</xdr:col>
      <xdr:colOff>99060</xdr:colOff>
      <xdr:row>10</xdr:row>
      <xdr:rowOff>144780</xdr:rowOff>
    </xdr:from>
    <xdr:to>
      <xdr:col>21</xdr:col>
      <xdr:colOff>735587</xdr:colOff>
      <xdr:row>20</xdr:row>
      <xdr:rowOff>76200</xdr:rowOff>
    </xdr:to>
    <xdr:pic>
      <xdr:nvPicPr>
        <xdr:cNvPr id="4" name="Picture 3" descr="Man Thinking Cliparts">
          <a:extLst>
            <a:ext uri="{FF2B5EF4-FFF2-40B4-BE49-F238E27FC236}">
              <a16:creationId xmlns:a16="http://schemas.microsoft.com/office/drawing/2014/main" id="{4FBB6E61-973E-4B9F-8636-35AFE221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380" y="2133600"/>
          <a:ext cx="1246127" cy="2125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abSelected="1" workbookViewId="0">
      <selection activeCell="L3" sqref="L3"/>
    </sheetView>
  </sheetViews>
  <sheetFormatPr defaultColWidth="8.85546875" defaultRowHeight="15" x14ac:dyDescent="0.25"/>
  <cols>
    <col min="1" max="1" width="3.28515625" style="16" customWidth="1"/>
    <col min="2" max="2" width="8.85546875" style="17"/>
    <col min="3" max="3" width="11.7109375" style="16" bestFit="1" customWidth="1"/>
    <col min="4" max="4" width="2.85546875" style="16" customWidth="1"/>
    <col min="5" max="5" width="12.140625" style="16" bestFit="1" customWidth="1"/>
    <col min="6" max="6" width="10.28515625" style="16" bestFit="1" customWidth="1"/>
    <col min="7" max="8" width="9.85546875" style="16" bestFit="1" customWidth="1"/>
    <col min="9" max="9" width="11.28515625" style="18" bestFit="1" customWidth="1"/>
    <col min="10" max="10" width="8.85546875" style="18"/>
    <col min="11" max="11" width="3.7109375" style="16" customWidth="1"/>
    <col min="12" max="12" width="10.140625" style="1" bestFit="1" customWidth="1"/>
    <col min="13" max="14" width="8.85546875" style="1"/>
    <col min="15" max="15" width="8.85546875" style="6"/>
    <col min="16" max="19" width="8.85546875" style="1"/>
    <col min="20" max="20" width="14.7109375" style="1" bestFit="1" customWidth="1"/>
    <col min="21" max="21" width="8.85546875" style="1"/>
    <col min="22" max="22" width="10.7109375" style="1" customWidth="1"/>
    <col min="23" max="16384" width="8.85546875" style="1"/>
  </cols>
  <sheetData>
    <row r="1" spans="2:22" x14ac:dyDescent="0.25">
      <c r="K1" s="19"/>
    </row>
    <row r="2" spans="2:22" ht="15.75" thickBot="1" x14ac:dyDescent="0.3">
      <c r="K2" s="19"/>
    </row>
    <row r="3" spans="2:22" ht="21.75" thickBot="1" x14ac:dyDescent="0.4">
      <c r="B3" s="63" t="s">
        <v>26</v>
      </c>
      <c r="L3" s="11">
        <v>3500</v>
      </c>
      <c r="M3" s="15" t="s">
        <v>12</v>
      </c>
    </row>
    <row r="4" spans="2:22" ht="15.75" thickBot="1" x14ac:dyDescent="0.3">
      <c r="B4" s="63"/>
      <c r="E4" s="20"/>
      <c r="F4" s="21" t="s">
        <v>2</v>
      </c>
      <c r="G4" s="21" t="s">
        <v>3</v>
      </c>
      <c r="H4" s="21" t="s">
        <v>4</v>
      </c>
      <c r="I4" s="21" t="s">
        <v>10</v>
      </c>
      <c r="O4" s="1"/>
    </row>
    <row r="5" spans="2:22" ht="19.149999999999999" customHeight="1" x14ac:dyDescent="0.3">
      <c r="C5" s="22" t="s">
        <v>11</v>
      </c>
      <c r="D5" s="23"/>
      <c r="E5" s="24" t="s">
        <v>1</v>
      </c>
      <c r="F5" s="25">
        <v>26.5</v>
      </c>
      <c r="G5" s="25">
        <v>36</v>
      </c>
      <c r="H5" s="25">
        <v>21.75</v>
      </c>
      <c r="I5" s="26"/>
      <c r="J5" s="68" t="s">
        <v>0</v>
      </c>
      <c r="L5" s="3"/>
      <c r="M5" s="71" t="s">
        <v>19</v>
      </c>
      <c r="N5" s="71"/>
      <c r="O5" s="71"/>
      <c r="Q5" s="12" t="s">
        <v>20</v>
      </c>
    </row>
    <row r="6" spans="2:22" ht="18.75" x14ac:dyDescent="0.3">
      <c r="C6" s="27"/>
      <c r="D6" s="28"/>
      <c r="E6" s="29" t="s">
        <v>5</v>
      </c>
      <c r="F6" s="30">
        <v>3</v>
      </c>
      <c r="G6" s="30">
        <v>6</v>
      </c>
      <c r="H6" s="28"/>
      <c r="I6" s="31"/>
      <c r="J6" s="69"/>
      <c r="M6" s="71"/>
      <c r="N6" s="71"/>
      <c r="O6" s="71"/>
      <c r="P6" s="2"/>
      <c r="R6" s="2"/>
      <c r="S6" s="2"/>
    </row>
    <row r="7" spans="2:22" ht="18.75" x14ac:dyDescent="0.3">
      <c r="C7" s="27"/>
      <c r="D7" s="28"/>
      <c r="E7" s="28"/>
      <c r="F7" s="32" t="s">
        <v>6</v>
      </c>
      <c r="G7" s="32" t="s">
        <v>7</v>
      </c>
      <c r="H7" s="28"/>
      <c r="I7" s="31"/>
      <c r="J7" s="69"/>
      <c r="M7" s="71"/>
      <c r="N7" s="71"/>
      <c r="O7" s="71"/>
      <c r="Q7" s="64" t="s">
        <v>27</v>
      </c>
      <c r="R7" s="64"/>
      <c r="S7" s="64"/>
      <c r="T7" s="64"/>
      <c r="U7" s="64"/>
      <c r="V7" s="64"/>
    </row>
    <row r="8" spans="2:22" ht="18.600000000000001" customHeight="1" thickBot="1" x14ac:dyDescent="0.35">
      <c r="C8" s="27"/>
      <c r="D8" s="28"/>
      <c r="E8" s="28"/>
      <c r="F8" s="33">
        <f>IF(L3&lt;3500,F5,F5+((L3-3500)*0.003))</f>
        <v>26.5</v>
      </c>
      <c r="G8" s="34">
        <f>(L3*0.006)+G5</f>
        <v>57</v>
      </c>
      <c r="H8" s="34">
        <f>H5</f>
        <v>21.75</v>
      </c>
      <c r="I8" s="35">
        <f>SUM(F8:H8)</f>
        <v>105.25</v>
      </c>
      <c r="J8" s="69"/>
      <c r="M8" s="71"/>
      <c r="N8" s="71"/>
      <c r="O8" s="71"/>
      <c r="Q8" s="64"/>
      <c r="R8" s="64"/>
      <c r="S8" s="64"/>
      <c r="T8" s="64"/>
      <c r="U8" s="64"/>
      <c r="V8" s="64"/>
    </row>
    <row r="9" spans="2:22" ht="12.6" customHeight="1" thickTop="1" thickBot="1" x14ac:dyDescent="0.35">
      <c r="C9" s="36"/>
      <c r="D9" s="37"/>
      <c r="E9" s="37"/>
      <c r="F9" s="38"/>
      <c r="G9" s="37"/>
      <c r="H9" s="37"/>
      <c r="I9" s="39"/>
      <c r="J9" s="70"/>
      <c r="Q9" s="64"/>
      <c r="R9" s="64"/>
      <c r="S9" s="64"/>
      <c r="T9" s="64"/>
      <c r="U9" s="64"/>
      <c r="V9" s="64"/>
    </row>
    <row r="10" spans="2:22" ht="19.5" thickBot="1" x14ac:dyDescent="0.35">
      <c r="B10" s="17" t="s">
        <v>9</v>
      </c>
      <c r="C10" s="40">
        <v>2020</v>
      </c>
      <c r="D10" s="41"/>
      <c r="E10" s="42" t="s">
        <v>8</v>
      </c>
      <c r="F10" s="41">
        <v>29.68</v>
      </c>
      <c r="G10" s="43">
        <v>41.76</v>
      </c>
      <c r="H10" s="43">
        <v>21.75</v>
      </c>
      <c r="I10" s="44"/>
      <c r="J10" s="65" t="s">
        <v>16</v>
      </c>
      <c r="L10" s="4" t="s">
        <v>13</v>
      </c>
      <c r="M10" s="4"/>
      <c r="N10" s="4"/>
      <c r="O10" s="7">
        <f>I13-I8</f>
        <v>12.300000000000011</v>
      </c>
      <c r="Q10" s="64"/>
      <c r="R10" s="64"/>
      <c r="S10" s="64"/>
      <c r="T10" s="64"/>
      <c r="U10" s="64"/>
      <c r="V10" s="64"/>
    </row>
    <row r="11" spans="2:22" ht="19.5" thickTop="1" x14ac:dyDescent="0.3">
      <c r="C11" s="45"/>
      <c r="D11" s="46"/>
      <c r="E11" s="47" t="s">
        <v>5</v>
      </c>
      <c r="F11" s="48">
        <v>3.36</v>
      </c>
      <c r="G11" s="49">
        <v>6.96</v>
      </c>
      <c r="H11" s="46"/>
      <c r="I11" s="50"/>
      <c r="J11" s="66"/>
      <c r="L11" s="4"/>
      <c r="M11" s="4"/>
      <c r="N11" s="4"/>
      <c r="O11" s="8"/>
      <c r="Q11" s="5" t="s">
        <v>28</v>
      </c>
      <c r="R11" s="9"/>
      <c r="S11" s="9"/>
      <c r="T11" s="9"/>
      <c r="U11" s="9"/>
    </row>
    <row r="12" spans="2:22" ht="18.75" x14ac:dyDescent="0.3">
      <c r="C12" s="45"/>
      <c r="D12" s="46"/>
      <c r="E12" s="46"/>
      <c r="F12" s="51" t="s">
        <v>6</v>
      </c>
      <c r="G12" s="51" t="s">
        <v>7</v>
      </c>
      <c r="H12" s="46"/>
      <c r="I12" s="50"/>
      <c r="J12" s="66"/>
      <c r="L12" s="4"/>
      <c r="M12" s="4"/>
      <c r="N12" s="4"/>
      <c r="O12" s="8"/>
      <c r="Q12" s="9" t="s">
        <v>21</v>
      </c>
      <c r="R12" s="9"/>
      <c r="S12" s="9"/>
      <c r="T12" s="10">
        <v>4870000</v>
      </c>
      <c r="U12" s="9"/>
    </row>
    <row r="13" spans="2:22" ht="19.5" thickBot="1" x14ac:dyDescent="0.35">
      <c r="C13" s="45"/>
      <c r="D13" s="46"/>
      <c r="E13" s="46"/>
      <c r="F13" s="52">
        <f>IF(L3&lt;3500,F10,F10+((L3-3500)*0.00336))</f>
        <v>29.68</v>
      </c>
      <c r="G13" s="52">
        <f>(L3*0.00696)+G10</f>
        <v>66.12</v>
      </c>
      <c r="H13" s="52">
        <f>H10</f>
        <v>21.75</v>
      </c>
      <c r="I13" s="53">
        <f>SUM(F13:H13)</f>
        <v>117.55000000000001</v>
      </c>
      <c r="J13" s="66"/>
      <c r="L13" s="4"/>
      <c r="M13" s="4"/>
      <c r="N13" s="4"/>
      <c r="O13" s="8"/>
      <c r="Q13" s="9" t="s">
        <v>22</v>
      </c>
      <c r="R13" s="9"/>
      <c r="S13" s="9"/>
      <c r="T13" s="10">
        <v>713000</v>
      </c>
      <c r="U13" s="9"/>
    </row>
    <row r="14" spans="2:22" ht="12.6" customHeight="1" thickTop="1" thickBot="1" x14ac:dyDescent="0.35">
      <c r="C14" s="54"/>
      <c r="D14" s="55"/>
      <c r="E14" s="55"/>
      <c r="F14" s="55"/>
      <c r="G14" s="55"/>
      <c r="H14" s="55"/>
      <c r="I14" s="56"/>
      <c r="J14" s="67"/>
      <c r="L14" s="4"/>
      <c r="M14" s="4"/>
      <c r="N14" s="4"/>
      <c r="O14" s="8"/>
      <c r="Q14" s="9" t="s">
        <v>23</v>
      </c>
      <c r="R14" s="9"/>
      <c r="S14" s="9"/>
      <c r="T14" s="10">
        <v>1500000</v>
      </c>
      <c r="U14" s="9"/>
    </row>
    <row r="15" spans="2:22" ht="19.5" thickBot="1" x14ac:dyDescent="0.35">
      <c r="B15" s="57">
        <v>43862</v>
      </c>
      <c r="C15" s="40">
        <v>2021</v>
      </c>
      <c r="D15" s="41"/>
      <c r="E15" s="42" t="s">
        <v>8</v>
      </c>
      <c r="F15" s="43">
        <v>33.24</v>
      </c>
      <c r="G15" s="43">
        <v>45.1</v>
      </c>
      <c r="H15" s="43">
        <v>21.75</v>
      </c>
      <c r="I15" s="44"/>
      <c r="J15" s="65" t="s">
        <v>17</v>
      </c>
      <c r="L15" s="4" t="s">
        <v>14</v>
      </c>
      <c r="M15" s="4"/>
      <c r="N15" s="4"/>
      <c r="O15" s="7">
        <f>I18-I13</f>
        <v>8.8599999999999852</v>
      </c>
      <c r="Q15" s="9" t="s">
        <v>24</v>
      </c>
      <c r="R15" s="9"/>
      <c r="S15" s="9"/>
      <c r="T15" s="10">
        <v>750000</v>
      </c>
      <c r="U15" s="9"/>
    </row>
    <row r="16" spans="2:22" ht="19.5" thickTop="1" x14ac:dyDescent="0.3">
      <c r="C16" s="45"/>
      <c r="D16" s="46"/>
      <c r="E16" s="47" t="s">
        <v>5</v>
      </c>
      <c r="F16" s="49">
        <v>3.76</v>
      </c>
      <c r="G16" s="49">
        <v>7.52</v>
      </c>
      <c r="H16" s="46"/>
      <c r="I16" s="50"/>
      <c r="J16" s="66"/>
      <c r="L16" s="4"/>
      <c r="M16" s="4"/>
      <c r="N16" s="4"/>
      <c r="O16" s="8"/>
      <c r="Q16" s="9" t="s">
        <v>25</v>
      </c>
      <c r="R16" s="9"/>
      <c r="S16" s="9"/>
      <c r="T16" s="10">
        <v>515000</v>
      </c>
      <c r="U16" s="9"/>
    </row>
    <row r="17" spans="2:21" ht="18.75" x14ac:dyDescent="0.3">
      <c r="C17" s="45"/>
      <c r="D17" s="46"/>
      <c r="E17" s="46"/>
      <c r="F17" s="51" t="s">
        <v>6</v>
      </c>
      <c r="G17" s="51" t="s">
        <v>7</v>
      </c>
      <c r="H17" s="46"/>
      <c r="I17" s="50"/>
      <c r="J17" s="66"/>
      <c r="L17" s="4"/>
      <c r="M17" s="4"/>
      <c r="N17" s="4"/>
      <c r="O17" s="8"/>
      <c r="Q17" s="9"/>
      <c r="R17" s="9"/>
      <c r="S17" s="9"/>
      <c r="T17" s="9"/>
      <c r="U17" s="9"/>
    </row>
    <row r="18" spans="2:21" ht="19.5" thickBot="1" x14ac:dyDescent="0.35">
      <c r="C18" s="45"/>
      <c r="D18" s="46"/>
      <c r="E18" s="46"/>
      <c r="F18" s="52">
        <f>IF(L3&lt;3500,F15,F15+((L3-3500)*0.00376))</f>
        <v>33.24</v>
      </c>
      <c r="G18" s="52">
        <f>(L3*0.00752)+G15</f>
        <v>71.42</v>
      </c>
      <c r="H18" s="52">
        <f>H15</f>
        <v>21.75</v>
      </c>
      <c r="I18" s="58">
        <f>SUM(F18:H18)</f>
        <v>126.41</v>
      </c>
      <c r="J18" s="66"/>
      <c r="L18" s="4"/>
      <c r="M18" s="4"/>
      <c r="N18" s="4"/>
      <c r="O18" s="8"/>
      <c r="Q18" s="9"/>
      <c r="R18" s="9"/>
      <c r="S18" s="9"/>
      <c r="T18" s="9"/>
      <c r="U18" s="9"/>
    </row>
    <row r="19" spans="2:21" ht="12.6" customHeight="1" thickTop="1" thickBot="1" x14ac:dyDescent="0.35">
      <c r="C19" s="54"/>
      <c r="D19" s="55"/>
      <c r="E19" s="55"/>
      <c r="F19" s="55"/>
      <c r="G19" s="55"/>
      <c r="H19" s="55"/>
      <c r="I19" s="56"/>
      <c r="J19" s="67"/>
      <c r="L19" s="4"/>
      <c r="M19" s="4"/>
      <c r="N19" s="4"/>
      <c r="O19" s="8"/>
      <c r="Q19" s="9"/>
      <c r="R19" s="9"/>
      <c r="S19" s="9"/>
      <c r="T19" s="9"/>
      <c r="U19" s="9"/>
    </row>
    <row r="20" spans="2:21" ht="19.5" thickBot="1" x14ac:dyDescent="0.35">
      <c r="B20" s="57">
        <v>43862</v>
      </c>
      <c r="C20" s="40">
        <v>2022</v>
      </c>
      <c r="D20" s="41"/>
      <c r="E20" s="42" t="s">
        <v>8</v>
      </c>
      <c r="F20" s="43">
        <v>37.229999999999997</v>
      </c>
      <c r="G20" s="43">
        <v>46.39</v>
      </c>
      <c r="H20" s="43">
        <v>21.75</v>
      </c>
      <c r="I20" s="44"/>
      <c r="J20" s="65" t="s">
        <v>18</v>
      </c>
      <c r="L20" s="4" t="s">
        <v>15</v>
      </c>
      <c r="M20" s="4"/>
      <c r="N20" s="4"/>
      <c r="O20" s="7">
        <f>I23-I18</f>
        <v>6.0149999999999864</v>
      </c>
      <c r="Q20" s="14"/>
      <c r="R20" s="9"/>
      <c r="S20" s="9"/>
      <c r="T20" s="9"/>
      <c r="U20" s="9"/>
    </row>
    <row r="21" spans="2:21" ht="19.5" thickTop="1" x14ac:dyDescent="0.3">
      <c r="C21" s="45"/>
      <c r="D21" s="46"/>
      <c r="E21" s="47" t="s">
        <v>5</v>
      </c>
      <c r="F21" s="49">
        <v>4.21</v>
      </c>
      <c r="G21" s="49">
        <v>7.73</v>
      </c>
      <c r="H21" s="46"/>
      <c r="I21" s="50"/>
      <c r="J21" s="66"/>
      <c r="L21" s="4"/>
      <c r="M21" s="4"/>
      <c r="N21" s="4"/>
      <c r="O21" s="8"/>
      <c r="Q21" s="13"/>
      <c r="R21" s="9"/>
      <c r="S21" s="9"/>
      <c r="T21" s="9"/>
      <c r="U21" s="9"/>
    </row>
    <row r="22" spans="2:21" ht="18.75" x14ac:dyDescent="0.3">
      <c r="C22" s="45"/>
      <c r="D22" s="46"/>
      <c r="E22" s="46"/>
      <c r="F22" s="51" t="s">
        <v>6</v>
      </c>
      <c r="G22" s="51" t="s">
        <v>7</v>
      </c>
      <c r="H22" s="46"/>
      <c r="I22" s="50"/>
      <c r="J22" s="66"/>
    </row>
    <row r="23" spans="2:21" ht="19.5" thickBot="1" x14ac:dyDescent="0.35">
      <c r="C23" s="59"/>
      <c r="D23" s="60"/>
      <c r="E23" s="60"/>
      <c r="F23" s="52">
        <f>IF(L3&lt;3500,F20,F20+((L3-3500)*0.00421))</f>
        <v>37.229999999999997</v>
      </c>
      <c r="G23" s="52">
        <f>(L3*0.00773)+G20</f>
        <v>73.444999999999993</v>
      </c>
      <c r="H23" s="52">
        <f>H20</f>
        <v>21.75</v>
      </c>
      <c r="I23" s="58">
        <f>SUM(F23:H23)</f>
        <v>132.42499999999998</v>
      </c>
      <c r="J23" s="66"/>
    </row>
    <row r="24" spans="2:21" ht="12.6" customHeight="1" thickTop="1" thickBot="1" x14ac:dyDescent="0.35">
      <c r="C24" s="61"/>
      <c r="D24" s="62"/>
      <c r="E24" s="62"/>
      <c r="F24" s="55"/>
      <c r="G24" s="55"/>
      <c r="H24" s="55"/>
      <c r="I24" s="56"/>
      <c r="J24" s="67"/>
    </row>
  </sheetData>
  <sheetProtection sheet="1" objects="1" scenarios="1" selectLockedCells="1"/>
  <protectedRanges>
    <protectedRange sqref="L3" name="Range1"/>
  </protectedRanges>
  <mergeCells count="7">
    <mergeCell ref="B3:B4"/>
    <mergeCell ref="Q7:V10"/>
    <mergeCell ref="J10:J14"/>
    <mergeCell ref="J15:J19"/>
    <mergeCell ref="J20:J24"/>
    <mergeCell ref="J5:J9"/>
    <mergeCell ref="M5:O8"/>
  </mergeCells>
  <pageMargins left="0.7" right="0.7" top="0.75" bottom="0.75" header="0.3" footer="0.3"/>
  <pageSetup orientation="portrait" r:id="rId1"/>
  <drawing r:id="rId2"/>
  <webPublishItems count="1">
    <webPublishItem id="25455" divId="Rate Calculator_25455" sourceType="sheet" destinationFile="C:\Users\gjustice\Desktop\Rate Calculator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 - Village Customers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Justice, Geoffrey (CMG-Dayton)</cp:lastModifiedBy>
  <dcterms:created xsi:type="dcterms:W3CDTF">2020-03-26T18:55:29Z</dcterms:created>
  <dcterms:modified xsi:type="dcterms:W3CDTF">2020-04-09T19:08:16Z</dcterms:modified>
</cp:coreProperties>
</file>